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4130"/>
  </bookViews>
  <sheets>
    <sheet name="Foglio1" sheetId="1" r:id="rId1"/>
  </sheets>
  <definedNames>
    <definedName name="solver_adj" localSheetId="0" hidden="1">Foglio1!$R$3:$R$22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Foglio1!$Q$23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 iterate="1"/>
</workbook>
</file>

<file path=xl/calcChain.xml><?xml version="1.0" encoding="utf-8"?>
<calcChain xmlns="http://schemas.openxmlformats.org/spreadsheetml/2006/main">
  <c r="C20" i="1" l="1"/>
  <c r="P17" i="1" l="1"/>
  <c r="B24" i="1"/>
  <c r="C24" i="1"/>
  <c r="P3" i="1"/>
  <c r="C18" i="1"/>
  <c r="C16" i="1"/>
  <c r="C17" i="1" s="1"/>
  <c r="L3" i="1" l="1"/>
  <c r="K22" i="1" l="1"/>
  <c r="J22" i="1"/>
  <c r="K21" i="1"/>
  <c r="J21" i="1"/>
  <c r="K20" i="1"/>
  <c r="J20" i="1"/>
  <c r="K19" i="1"/>
  <c r="J19" i="1"/>
  <c r="K18" i="1"/>
  <c r="J18" i="1"/>
  <c r="H4" i="1"/>
  <c r="L4" i="1" s="1"/>
  <c r="K17" i="1"/>
  <c r="J3" i="1"/>
  <c r="I4" i="1" l="1"/>
  <c r="J4" i="1"/>
  <c r="H5" i="1"/>
  <c r="I3" i="1"/>
  <c r="M4" i="1" l="1"/>
  <c r="N4" i="1" s="1"/>
  <c r="O4" i="1" s="1"/>
  <c r="M3" i="1"/>
  <c r="N3" i="1" s="1"/>
  <c r="O3" i="1" s="1"/>
  <c r="K4" i="1"/>
  <c r="K3" i="1"/>
  <c r="L5" i="1"/>
  <c r="J5" i="1"/>
  <c r="H6" i="1"/>
  <c r="I5" i="1"/>
  <c r="P4" i="1" l="1"/>
  <c r="M5" i="1"/>
  <c r="N5" i="1" s="1"/>
  <c r="O5" i="1" s="1"/>
  <c r="K5" i="1"/>
  <c r="J6" i="1"/>
  <c r="L6" i="1"/>
  <c r="H7" i="1"/>
  <c r="I6" i="1"/>
  <c r="P5" i="1" l="1"/>
  <c r="M6" i="1"/>
  <c r="N6" i="1" s="1"/>
  <c r="O6" i="1" s="1"/>
  <c r="K6" i="1"/>
  <c r="J7" i="1"/>
  <c r="H8" i="1"/>
  <c r="I7" i="1"/>
  <c r="L7" i="1"/>
  <c r="P6" i="1" l="1"/>
  <c r="M7" i="1"/>
  <c r="N7" i="1" s="1"/>
  <c r="O7" i="1" s="1"/>
  <c r="H9" i="1"/>
  <c r="I8" i="1"/>
  <c r="L8" i="1"/>
  <c r="J8" i="1"/>
  <c r="K7" i="1"/>
  <c r="P7" i="1" l="1"/>
  <c r="M8" i="1"/>
  <c r="N8" i="1" s="1"/>
  <c r="O8" i="1" s="1"/>
  <c r="K8" i="1"/>
  <c r="L9" i="1"/>
  <c r="J9" i="1"/>
  <c r="H10" i="1"/>
  <c r="I9" i="1"/>
  <c r="P8" i="1" l="1"/>
  <c r="M9" i="1"/>
  <c r="N9" i="1" s="1"/>
  <c r="O9" i="1" s="1"/>
  <c r="K9" i="1"/>
  <c r="J10" i="1"/>
  <c r="H11" i="1"/>
  <c r="I10" i="1"/>
  <c r="L10" i="1"/>
  <c r="P9" i="1" l="1"/>
  <c r="M10" i="1"/>
  <c r="N10" i="1" s="1"/>
  <c r="O10" i="1" s="1"/>
  <c r="J11" i="1"/>
  <c r="H12" i="1"/>
  <c r="I11" i="1"/>
  <c r="L11" i="1"/>
  <c r="K10" i="1"/>
  <c r="P10" i="1" s="1"/>
  <c r="M11" i="1" l="1"/>
  <c r="N11" i="1" s="1"/>
  <c r="O11" i="1" s="1"/>
  <c r="K11" i="1"/>
  <c r="P11" i="1" s="1"/>
  <c r="H13" i="1"/>
  <c r="I12" i="1"/>
  <c r="L12" i="1"/>
  <c r="J12" i="1"/>
  <c r="M12" i="1" l="1"/>
  <c r="N12" i="1" s="1"/>
  <c r="O12" i="1" s="1"/>
  <c r="K12" i="1"/>
  <c r="L13" i="1"/>
  <c r="J13" i="1"/>
  <c r="H14" i="1"/>
  <c r="I13" i="1"/>
  <c r="P12" i="1" l="1"/>
  <c r="M13" i="1"/>
  <c r="N13" i="1" s="1"/>
  <c r="O13" i="1" s="1"/>
  <c r="K13" i="1"/>
  <c r="J14" i="1"/>
  <c r="L14" i="1"/>
  <c r="H15" i="1"/>
  <c r="I14" i="1"/>
  <c r="P13" i="1" l="1"/>
  <c r="M14" i="1"/>
  <c r="N14" i="1" s="1"/>
  <c r="O14" i="1" s="1"/>
  <c r="K14" i="1"/>
  <c r="J15" i="1"/>
  <c r="I15" i="1"/>
  <c r="H16" i="1"/>
  <c r="L15" i="1"/>
  <c r="P14" i="1" l="1"/>
  <c r="M15" i="1"/>
  <c r="N15" i="1" s="1"/>
  <c r="O15" i="1" s="1"/>
  <c r="K15" i="1"/>
  <c r="J16" i="1"/>
  <c r="L16" i="1"/>
  <c r="H17" i="1"/>
  <c r="I16" i="1"/>
  <c r="P15" i="1" l="1"/>
  <c r="M16" i="1"/>
  <c r="N16" i="1" s="1"/>
  <c r="O16" i="1" s="1"/>
  <c r="K16" i="1"/>
  <c r="H18" i="1"/>
  <c r="J17" i="1"/>
  <c r="I17" i="1"/>
  <c r="L17" i="1"/>
  <c r="P16" i="1" l="1"/>
  <c r="M17" i="1"/>
  <c r="N17" i="1" s="1"/>
  <c r="O17" i="1" s="1"/>
  <c r="L18" i="1"/>
  <c r="I18" i="1"/>
  <c r="H19" i="1"/>
  <c r="M18" i="1" l="1"/>
  <c r="H20" i="1"/>
  <c r="I19" i="1"/>
  <c r="L19" i="1"/>
  <c r="N18" i="1" l="1"/>
  <c r="O18" i="1" s="1"/>
  <c r="P18" i="1"/>
  <c r="M19" i="1"/>
  <c r="L20" i="1"/>
  <c r="H21" i="1"/>
  <c r="I20" i="1"/>
  <c r="N19" i="1" l="1"/>
  <c r="P19" i="1"/>
  <c r="M20" i="1"/>
  <c r="O19" i="1"/>
  <c r="H22" i="1"/>
  <c r="L21" i="1"/>
  <c r="I21" i="1"/>
  <c r="N20" i="1" l="1"/>
  <c r="P20" i="1"/>
  <c r="M21" i="1"/>
  <c r="O20" i="1"/>
  <c r="I22" i="1"/>
  <c r="L22" i="1"/>
  <c r="N21" i="1" l="1"/>
  <c r="O21" i="1" s="1"/>
  <c r="P21" i="1"/>
  <c r="M22" i="1"/>
  <c r="P22" i="1" s="1"/>
  <c r="N22" i="1" l="1"/>
  <c r="O22" i="1" s="1"/>
</calcChain>
</file>

<file path=xl/comments1.xml><?xml version="1.0" encoding="utf-8"?>
<comments xmlns="http://schemas.openxmlformats.org/spreadsheetml/2006/main">
  <authors>
    <author>Author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Base inclination of each slice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more complex geometry</t>
        </r>
      </text>
    </comment>
  </commentList>
</comments>
</file>

<file path=xl/sharedStrings.xml><?xml version="1.0" encoding="utf-8"?>
<sst xmlns="http://schemas.openxmlformats.org/spreadsheetml/2006/main" count="40" uniqueCount="32">
  <si>
    <t>Circular slip surface</t>
  </si>
  <si>
    <t>Slope geometry</t>
  </si>
  <si>
    <t>x</t>
  </si>
  <si>
    <t>n</t>
  </si>
  <si>
    <t>a</t>
  </si>
  <si>
    <t>Coordinate B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</si>
  <si>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xslice</t>
    </r>
  </si>
  <si>
    <t>[m]</t>
  </si>
  <si>
    <t>[°]</t>
  </si>
  <si>
    <t>L</t>
  </si>
  <si>
    <t>[rad]</t>
  </si>
  <si>
    <t>D</t>
  </si>
  <si>
    <t>O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</si>
  <si>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 xml:space="preserve">i </t>
    </r>
    <r>
      <rPr>
        <b/>
        <sz val="11"/>
        <color theme="1"/>
        <rFont val="Calibri"/>
        <family val="2"/>
        <scheme val="minor"/>
      </rPr>
      <t>[m]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</si>
  <si>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 xml:space="preserve">f </t>
    </r>
    <r>
      <rPr>
        <b/>
        <sz val="11"/>
        <color theme="1"/>
        <rFont val="Calibri"/>
        <family val="2"/>
        <scheme val="minor"/>
      </rPr>
      <t>[m]</t>
    </r>
  </si>
  <si>
    <r>
      <t>a [</t>
    </r>
    <r>
      <rPr>
        <b/>
        <sz val="11"/>
        <color theme="1"/>
        <rFont val="Times New Roman"/>
        <family val="1"/>
      </rPr>
      <t>rad]</t>
    </r>
  </si>
  <si>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 xml:space="preserve"> (°)</t>
    </r>
  </si>
  <si>
    <r>
      <t>Area slice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</si>
  <si>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Slice n°</t>
  </si>
  <si>
    <t>C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</si>
  <si>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C</t>
    </r>
  </si>
  <si>
    <t>y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</si>
  <si>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i slope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</si>
  <si>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f slope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</si>
  <si>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i base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</si>
  <si>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f base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</si>
  <si>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C</t>
    </r>
  </si>
  <si>
    <t>r [m]</t>
  </si>
  <si>
    <r>
      <t>x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x</t>
    </r>
    <r>
      <rPr>
        <vertAlign val="subscript"/>
        <sz val="11"/>
        <color theme="1"/>
        <rFont val="Calibri"/>
        <family val="2"/>
        <scheme val="minor"/>
      </rPr>
      <t>D</t>
    </r>
  </si>
  <si>
    <r>
      <t>y</t>
    </r>
    <r>
      <rPr>
        <vertAlign val="subscript"/>
        <sz val="11"/>
        <color theme="1"/>
        <rFont val="Calibri"/>
        <family val="2"/>
        <scheme val="minor"/>
      </rPr>
      <t>E,base</t>
    </r>
  </si>
  <si>
    <t>Geometry</t>
  </si>
  <si>
    <t>for slice with different geometry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</si>
</sst>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Font="1" applyFill="1"/>
    <xf numFmtId="2" fontId="0" fillId="0" borderId="0" xfId="0" applyNumberFormat="1"/>
    <xf numFmtId="2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ont="1" applyFill="1" applyBorder="1"/>
    <xf numFmtId="0" fontId="0" fillId="0" borderId="2" xfId="0" applyBorder="1"/>
    <xf numFmtId="164" fontId="0" fillId="0" borderId="0" xfId="0" applyNumberFormat="1" applyFill="1"/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2" fontId="0" fillId="2" borderId="0" xfId="0" applyNumberFormat="1" applyFill="1"/>
    <xf numFmtId="0" fontId="0" fillId="0" borderId="1" xfId="0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Border="1" applyAlignment="1">
      <alignment horizontal="left"/>
    </xf>
    <xf numFmtId="165" fontId="0" fillId="0" borderId="2" xfId="0" applyNumberFormat="1" applyBorder="1"/>
    <xf numFmtId="2" fontId="6" fillId="0" borderId="0" xfId="0" applyNumberFormat="1" applyFont="1" applyFill="1" applyBorder="1"/>
    <xf numFmtId="165" fontId="0" fillId="0" borderId="2" xfId="0" applyNumberFormat="1" applyFill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9" fillId="0" borderId="1" xfId="0" applyFont="1" applyFill="1" applyBorder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2" xfId="0" applyFont="1" applyBorder="1"/>
    <xf numFmtId="0" fontId="7" fillId="0" borderId="1" xfId="0" applyFont="1" applyBorder="1" applyAlignment="1">
      <alignment horizontal="left"/>
    </xf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6"/>
  <sheetViews>
    <sheetView tabSelected="1" zoomScale="115" zoomScaleNormal="115" workbookViewId="0">
      <selection activeCell="B22" sqref="B22"/>
    </sheetView>
  </sheetViews>
  <sheetFormatPr defaultRowHeight="15" x14ac:dyDescent="0.25"/>
  <cols>
    <col min="1" max="1" width="3.42578125" customWidth="1"/>
    <col min="2" max="2" width="14.5703125" customWidth="1"/>
    <col min="7" max="7" width="7.7109375" bestFit="1" customWidth="1"/>
    <col min="8" max="9" width="7.28515625" bestFit="1" customWidth="1"/>
    <col min="12" max="12" width="8.7109375" bestFit="1" customWidth="1"/>
    <col min="13" max="13" width="7.42578125" customWidth="1"/>
    <col min="14" max="14" width="8.140625" bestFit="1" customWidth="1"/>
    <col min="15" max="15" width="7.85546875" bestFit="1" customWidth="1"/>
    <col min="16" max="16" width="14" bestFit="1" customWidth="1"/>
    <col min="17" max="17" width="10.140625" bestFit="1" customWidth="1"/>
  </cols>
  <sheetData>
    <row r="2" spans="1:18" s="26" customFormat="1" ht="18.75" x14ac:dyDescent="0.35">
      <c r="B2" s="26" t="s">
        <v>30</v>
      </c>
      <c r="G2" s="27" t="s">
        <v>18</v>
      </c>
      <c r="H2" s="27" t="s">
        <v>13</v>
      </c>
      <c r="I2" s="27" t="s">
        <v>14</v>
      </c>
      <c r="J2" s="27" t="s">
        <v>22</v>
      </c>
      <c r="K2" s="27" t="s">
        <v>23</v>
      </c>
      <c r="L2" s="27" t="s">
        <v>24</v>
      </c>
      <c r="M2" s="27" t="s">
        <v>25</v>
      </c>
      <c r="N2" s="28" t="s">
        <v>15</v>
      </c>
      <c r="O2" s="29" t="s">
        <v>16</v>
      </c>
      <c r="P2" s="27" t="s">
        <v>17</v>
      </c>
      <c r="Q2" s="30"/>
    </row>
    <row r="3" spans="1:18" x14ac:dyDescent="0.25">
      <c r="B3" t="s">
        <v>0</v>
      </c>
      <c r="G3">
        <v>1</v>
      </c>
      <c r="H3" s="2">
        <v>0</v>
      </c>
      <c r="I3" s="2">
        <f t="shared" ref="I3:I22" si="0">H3+$C$20</f>
        <v>0.95207691005800898</v>
      </c>
      <c r="J3" s="2">
        <f>0</f>
        <v>0</v>
      </c>
      <c r="K3" s="6">
        <f t="shared" ref="K3:K16" si="1">I3*TAN($C$16)</f>
        <v>0.54957899418890777</v>
      </c>
      <c r="L3" s="2">
        <f t="shared" ref="L3:L22" si="2">$C$5-SQRT($E$5^2-(H3-$B$5)^2)</f>
        <v>6.7887730438087601E-5</v>
      </c>
      <c r="M3" s="5">
        <f t="shared" ref="M3:M22" si="3">((2*$C$5-SQRT((2*$C$5)^2-4*($C$5^2+(I3-$B$5)^2-$E$5^2)))/2)</f>
        <v>-0.60288963198931533</v>
      </c>
      <c r="N3" s="3">
        <f>ATAN((M3-L3)/(I3-H3))</f>
        <v>-0.56455100968303695</v>
      </c>
      <c r="O3" s="3">
        <f>DEGREES(N3)</f>
        <v>-32.346390174687286</v>
      </c>
      <c r="P3" s="4">
        <f>((K3-M3)+(J3-L3))*$C$20/2</f>
        <v>0.54858706710496752</v>
      </c>
    </row>
    <row r="4" spans="1:18" ht="18" x14ac:dyDescent="0.35">
      <c r="B4" s="27" t="s">
        <v>20</v>
      </c>
      <c r="C4" s="27" t="s">
        <v>26</v>
      </c>
      <c r="D4" s="26"/>
      <c r="E4" s="27" t="s">
        <v>27</v>
      </c>
      <c r="G4" s="1">
        <v>2</v>
      </c>
      <c r="H4" s="6">
        <f t="shared" ref="H4:H22" si="4">H3+$C$20</f>
        <v>0.95207691005800898</v>
      </c>
      <c r="I4" s="6">
        <f t="shared" si="0"/>
        <v>1.904153820116018</v>
      </c>
      <c r="J4" s="9">
        <f t="shared" ref="J4:J17" si="5">H4*TAN($C$16)</f>
        <v>0.54957899418890777</v>
      </c>
      <c r="K4" s="6">
        <f t="shared" si="1"/>
        <v>1.0991579883778155</v>
      </c>
      <c r="L4" s="6">
        <f t="shared" si="2"/>
        <v>-0.60288963198931533</v>
      </c>
      <c r="M4" s="5">
        <f t="shared" si="3"/>
        <v>-1.0919337340682755</v>
      </c>
      <c r="N4" s="3">
        <f t="shared" ref="N4:N22" si="6">ATAN((M4-L4)/(I4-H4))</f>
        <v>-0.47451602472101767</v>
      </c>
      <c r="O4" s="7">
        <f>DEGREES(N4)</f>
        <v>-27.187765527839748</v>
      </c>
      <c r="P4" s="4">
        <f t="shared" ref="P4:P16" si="7">((K4-M4)+(J4-L4))*$C$20/2</f>
        <v>1.5916633026553584</v>
      </c>
      <c r="R4" s="2"/>
    </row>
    <row r="5" spans="1:18" x14ac:dyDescent="0.25">
      <c r="A5" s="25" t="s">
        <v>19</v>
      </c>
      <c r="B5" s="8">
        <v>7</v>
      </c>
      <c r="C5" s="8">
        <v>10</v>
      </c>
      <c r="E5" s="22">
        <v>12.2065</v>
      </c>
      <c r="G5">
        <v>3</v>
      </c>
      <c r="H5" s="2">
        <f t="shared" si="4"/>
        <v>1.904153820116018</v>
      </c>
      <c r="I5" s="2">
        <f t="shared" si="0"/>
        <v>2.8562307301740271</v>
      </c>
      <c r="J5" s="9">
        <f t="shared" si="5"/>
        <v>1.0991579883778155</v>
      </c>
      <c r="K5" s="9">
        <f t="shared" si="1"/>
        <v>1.6487369825667233</v>
      </c>
      <c r="L5" s="2">
        <f t="shared" si="2"/>
        <v>-1.0919337340682755</v>
      </c>
      <c r="M5" s="5">
        <f t="shared" si="3"/>
        <v>-1.4816296094433365</v>
      </c>
      <c r="N5" s="3">
        <f t="shared" si="6"/>
        <v>-0.38850753247704961</v>
      </c>
      <c r="O5" s="3">
        <f>DEGREES(N5)</f>
        <v>-22.259841919976704</v>
      </c>
      <c r="P5" s="4">
        <f t="shared" si="7"/>
        <v>2.5332187945149567</v>
      </c>
      <c r="R5" s="2"/>
    </row>
    <row r="6" spans="1:18" x14ac:dyDescent="0.25">
      <c r="G6">
        <v>4</v>
      </c>
      <c r="H6" s="2">
        <f t="shared" si="4"/>
        <v>2.8562307301740271</v>
      </c>
      <c r="I6" s="2">
        <f t="shared" si="0"/>
        <v>3.8083076402320359</v>
      </c>
      <c r="J6" s="9">
        <f t="shared" si="5"/>
        <v>1.6487369825667233</v>
      </c>
      <c r="K6" s="9">
        <f t="shared" si="1"/>
        <v>2.1983159767556311</v>
      </c>
      <c r="L6" s="2">
        <f t="shared" si="2"/>
        <v>-1.4816296094433365</v>
      </c>
      <c r="M6" s="5">
        <f t="shared" si="3"/>
        <v>-1.7818395053827984</v>
      </c>
      <c r="N6" s="3">
        <f t="shared" si="6"/>
        <v>-0.30545287190852055</v>
      </c>
      <c r="O6" s="3">
        <f t="shared" ref="O6:O22" si="8">DEGREES(N6)</f>
        <v>-17.501160400508372</v>
      </c>
      <c r="P6" s="4">
        <f t="shared" si="7"/>
        <v>3.3848819426272794</v>
      </c>
      <c r="R6" s="2"/>
    </row>
    <row r="7" spans="1:18" x14ac:dyDescent="0.25">
      <c r="B7" s="32" t="s">
        <v>1</v>
      </c>
      <c r="C7" s="10"/>
      <c r="G7">
        <v>5</v>
      </c>
      <c r="H7" s="2">
        <f t="shared" si="4"/>
        <v>3.8083076402320359</v>
      </c>
      <c r="I7" s="2">
        <f t="shared" si="0"/>
        <v>4.7603845502900448</v>
      </c>
      <c r="J7" s="9">
        <f t="shared" si="5"/>
        <v>2.1983159767556311</v>
      </c>
      <c r="K7" s="9">
        <f t="shared" si="1"/>
        <v>2.7478949709445386</v>
      </c>
      <c r="L7" s="2">
        <f t="shared" si="2"/>
        <v>-1.7818395053827984</v>
      </c>
      <c r="M7" s="5">
        <f t="shared" si="3"/>
        <v>-1.9992818488199724</v>
      </c>
      <c r="N7" s="3">
        <f t="shared" si="6"/>
        <v>-0.22453624343138995</v>
      </c>
      <c r="O7" s="3">
        <f>DEGREES(N7)</f>
        <v>-12.864979096340697</v>
      </c>
      <c r="P7" s="4">
        <f t="shared" si="7"/>
        <v>4.1545457855226013</v>
      </c>
      <c r="R7" s="2"/>
    </row>
    <row r="8" spans="1:18" x14ac:dyDescent="0.25">
      <c r="B8" s="31" t="s">
        <v>2</v>
      </c>
      <c r="C8" s="31" t="s">
        <v>21</v>
      </c>
      <c r="G8">
        <v>6</v>
      </c>
      <c r="H8" s="2">
        <f t="shared" si="4"/>
        <v>4.7603845502900448</v>
      </c>
      <c r="I8" s="2">
        <f t="shared" si="0"/>
        <v>5.7124614603480541</v>
      </c>
      <c r="J8" s="9">
        <f t="shared" si="5"/>
        <v>2.7478949709445386</v>
      </c>
      <c r="K8" s="9">
        <f t="shared" si="1"/>
        <v>3.2974739651334466</v>
      </c>
      <c r="L8" s="2">
        <f t="shared" si="2"/>
        <v>-1.9992818488199724</v>
      </c>
      <c r="M8" s="5">
        <f t="shared" si="3"/>
        <v>-2.1384054454821584</v>
      </c>
      <c r="N8" s="3">
        <f t="shared" si="6"/>
        <v>-0.14509947591778846</v>
      </c>
      <c r="O8" s="3">
        <f t="shared" si="8"/>
        <v>-8.3135875796494059</v>
      </c>
      <c r="P8" s="4">
        <f t="shared" si="7"/>
        <v>4.8475263553836294</v>
      </c>
      <c r="R8" s="2"/>
    </row>
    <row r="9" spans="1:18" x14ac:dyDescent="0.25">
      <c r="B9" s="11">
        <v>-5</v>
      </c>
      <c r="C9" s="11">
        <v>0</v>
      </c>
      <c r="D9" t="s">
        <v>7</v>
      </c>
      <c r="G9">
        <v>7</v>
      </c>
      <c r="H9" s="2">
        <f t="shared" si="4"/>
        <v>5.7124614603480541</v>
      </c>
      <c r="I9" s="2">
        <f t="shared" si="0"/>
        <v>6.6645383704060634</v>
      </c>
      <c r="J9" s="9">
        <f t="shared" si="5"/>
        <v>3.2974739651334466</v>
      </c>
      <c r="K9" s="9">
        <f t="shared" si="1"/>
        <v>3.8470529593223546</v>
      </c>
      <c r="L9" s="2">
        <f t="shared" si="2"/>
        <v>-2.1384054454821584</v>
      </c>
      <c r="M9" s="5">
        <f t="shared" si="3"/>
        <v>-2.2018895153607314</v>
      </c>
      <c r="N9" s="3">
        <f t="shared" si="6"/>
        <v>-6.6581000497403009E-2</v>
      </c>
      <c r="O9" s="3">
        <f t="shared" si="8"/>
        <v>-3.8148103242596272</v>
      </c>
      <c r="P9" s="4">
        <f t="shared" si="7"/>
        <v>5.4672168665608876</v>
      </c>
      <c r="R9" s="2"/>
    </row>
    <row r="10" spans="1:18" x14ac:dyDescent="0.25">
      <c r="A10" s="25" t="s">
        <v>12</v>
      </c>
      <c r="B10" s="11">
        <v>0</v>
      </c>
      <c r="C10" s="11">
        <v>0</v>
      </c>
      <c r="D10" t="s">
        <v>7</v>
      </c>
      <c r="G10">
        <v>8</v>
      </c>
      <c r="H10" s="2">
        <f t="shared" si="4"/>
        <v>6.6645383704060634</v>
      </c>
      <c r="I10" s="2">
        <f t="shared" si="0"/>
        <v>7.6166152804640728</v>
      </c>
      <c r="J10" s="9">
        <f t="shared" si="5"/>
        <v>3.8470529593223546</v>
      </c>
      <c r="K10" s="9">
        <f t="shared" si="1"/>
        <v>4.3966319535112621</v>
      </c>
      <c r="L10" s="2">
        <f t="shared" si="2"/>
        <v>-2.2018895153607332</v>
      </c>
      <c r="M10" s="5">
        <f t="shared" si="3"/>
        <v>-2.1909157919287665</v>
      </c>
      <c r="N10" s="3">
        <f t="shared" si="6"/>
        <v>1.1525578867672942E-2</v>
      </c>
      <c r="O10" s="3">
        <f t="shared" si="8"/>
        <v>0.66036702556282989</v>
      </c>
      <c r="P10" s="4">
        <f t="shared" si="7"/>
        <v>6.015455281376533</v>
      </c>
      <c r="R10" s="2"/>
    </row>
    <row r="11" spans="1:18" x14ac:dyDescent="0.25">
      <c r="A11" s="25" t="s">
        <v>11</v>
      </c>
      <c r="B11" s="11">
        <v>13.859</v>
      </c>
      <c r="C11" s="11">
        <v>8</v>
      </c>
      <c r="D11" t="s">
        <v>7</v>
      </c>
      <c r="G11">
        <v>9</v>
      </c>
      <c r="H11" s="2">
        <f t="shared" si="4"/>
        <v>7.6166152804640728</v>
      </c>
      <c r="I11" s="2">
        <f t="shared" si="0"/>
        <v>8.5686921905220821</v>
      </c>
      <c r="J11" s="9">
        <f t="shared" si="5"/>
        <v>4.3966319535112621</v>
      </c>
      <c r="K11" s="9">
        <f t="shared" si="1"/>
        <v>4.9462109477001706</v>
      </c>
      <c r="L11" s="2">
        <f t="shared" si="2"/>
        <v>-2.1909157919287665</v>
      </c>
      <c r="M11" s="5">
        <f t="shared" si="3"/>
        <v>-2.1052817836428339</v>
      </c>
      <c r="N11" s="3">
        <f t="shared" si="6"/>
        <v>8.9703043430483548E-2</v>
      </c>
      <c r="O11" s="3">
        <f t="shared" si="8"/>
        <v>5.1396057980454328</v>
      </c>
      <c r="P11" s="4">
        <f t="shared" si="7"/>
        <v>6.492707756645852</v>
      </c>
      <c r="R11" s="2"/>
    </row>
    <row r="12" spans="1:18" x14ac:dyDescent="0.25">
      <c r="B12" s="11">
        <v>20</v>
      </c>
      <c r="C12" s="11">
        <v>8</v>
      </c>
      <c r="D12" t="s">
        <v>7</v>
      </c>
      <c r="G12" s="12">
        <v>10</v>
      </c>
      <c r="H12" s="13">
        <f t="shared" si="4"/>
        <v>8.5686921905220821</v>
      </c>
      <c r="I12" s="13">
        <f t="shared" si="0"/>
        <v>9.5207691005800914</v>
      </c>
      <c r="J12" s="9">
        <f t="shared" si="5"/>
        <v>4.9462109477001706</v>
      </c>
      <c r="K12" s="9">
        <f t="shared" si="1"/>
        <v>5.4957899418890781</v>
      </c>
      <c r="L12" s="2">
        <f t="shared" si="2"/>
        <v>-2.1052817836428339</v>
      </c>
      <c r="M12" s="5">
        <f t="shared" si="3"/>
        <v>-1.943381656447249</v>
      </c>
      <c r="N12" s="3">
        <f t="shared" si="6"/>
        <v>0.16843818949641579</v>
      </c>
      <c r="O12" s="7">
        <f t="shared" si="8"/>
        <v>9.6507973669694174</v>
      </c>
      <c r="P12" s="4">
        <f t="shared" si="7"/>
        <v>6.8981134598444545</v>
      </c>
      <c r="R12" s="2"/>
    </row>
    <row r="13" spans="1:18" x14ac:dyDescent="0.25">
      <c r="G13" s="1">
        <v>11</v>
      </c>
      <c r="H13" s="6">
        <f t="shared" si="4"/>
        <v>9.5207691005800914</v>
      </c>
      <c r="I13" s="6">
        <f t="shared" si="0"/>
        <v>10.472846010638101</v>
      </c>
      <c r="J13" s="9">
        <f t="shared" si="5"/>
        <v>5.4957899418890781</v>
      </c>
      <c r="K13" s="9">
        <f t="shared" si="1"/>
        <v>6.0453689360779865</v>
      </c>
      <c r="L13" s="2">
        <f t="shared" si="2"/>
        <v>-1.943381656447249</v>
      </c>
      <c r="M13" s="5">
        <f t="shared" si="3"/>
        <v>-1.7020503689052298</v>
      </c>
      <c r="N13" s="3">
        <f t="shared" si="6"/>
        <v>0.24825011351632287</v>
      </c>
      <c r="O13" s="7">
        <f t="shared" si="8"/>
        <v>14.223683768128893</v>
      </c>
      <c r="P13" s="4">
        <f t="shared" si="7"/>
        <v>7.2294012707737698</v>
      </c>
      <c r="R13" s="2"/>
    </row>
    <row r="14" spans="1:18" x14ac:dyDescent="0.25">
      <c r="B14" t="s">
        <v>9</v>
      </c>
      <c r="C14" s="11">
        <v>13.9</v>
      </c>
      <c r="D14" t="s">
        <v>7</v>
      </c>
      <c r="G14" s="1">
        <v>12</v>
      </c>
      <c r="H14" s="6">
        <f t="shared" si="4"/>
        <v>10.472846010638101</v>
      </c>
      <c r="I14" s="6">
        <f t="shared" si="0"/>
        <v>11.42492292069611</v>
      </c>
      <c r="J14" s="9">
        <f t="shared" si="5"/>
        <v>6.0453689360779865</v>
      </c>
      <c r="K14" s="9">
        <f t="shared" si="1"/>
        <v>6.5949479302668941</v>
      </c>
      <c r="L14" s="2">
        <f t="shared" si="2"/>
        <v>-1.7020503689052298</v>
      </c>
      <c r="M14" s="5">
        <f t="shared" si="3"/>
        <v>-1.3762339724487997</v>
      </c>
      <c r="N14" s="3">
        <f t="shared" si="6"/>
        <v>0.32972395661767517</v>
      </c>
      <c r="O14" s="7">
        <f t="shared" si="8"/>
        <v>18.891791118547438</v>
      </c>
      <c r="P14" s="4">
        <f t="shared" si="7"/>
        <v>7.4826586341300336</v>
      </c>
      <c r="R14" s="2"/>
    </row>
    <row r="15" spans="1:18" x14ac:dyDescent="0.25">
      <c r="B15" t="s">
        <v>3</v>
      </c>
      <c r="C15" s="11">
        <v>20</v>
      </c>
      <c r="D15" t="s">
        <v>7</v>
      </c>
      <c r="G15" s="14">
        <v>13</v>
      </c>
      <c r="H15" s="9">
        <f t="shared" si="4"/>
        <v>11.42492292069611</v>
      </c>
      <c r="I15" s="9">
        <f t="shared" si="0"/>
        <v>12.376999830754119</v>
      </c>
      <c r="J15" s="9">
        <f t="shared" si="5"/>
        <v>6.5949479302668941</v>
      </c>
      <c r="K15" s="9">
        <f t="shared" si="1"/>
        <v>7.1445269244558016</v>
      </c>
      <c r="L15" s="2">
        <f t="shared" si="2"/>
        <v>-1.3762339724487997</v>
      </c>
      <c r="M15" s="5">
        <f t="shared" si="3"/>
        <v>-0.95839929323941675</v>
      </c>
      <c r="N15" s="3">
        <f t="shared" si="6"/>
        <v>0.41355684559428652</v>
      </c>
      <c r="O15" s="3">
        <f t="shared" si="8"/>
        <v>23.69506184129607</v>
      </c>
      <c r="P15" s="4">
        <f t="shared" si="7"/>
        <v>7.6518935956095859</v>
      </c>
      <c r="R15" s="2"/>
    </row>
    <row r="16" spans="1:18" x14ac:dyDescent="0.25">
      <c r="B16" s="21" t="s">
        <v>4</v>
      </c>
      <c r="C16" s="4">
        <f>ATAN(C11/B11)</f>
        <v>0.5235177388665867</v>
      </c>
      <c r="D16" t="s">
        <v>10</v>
      </c>
      <c r="G16" s="14">
        <v>14</v>
      </c>
      <c r="H16" s="9">
        <f t="shared" si="4"/>
        <v>12.376999830754119</v>
      </c>
      <c r="I16" s="9">
        <f t="shared" si="0"/>
        <v>13.329076740812129</v>
      </c>
      <c r="J16" s="9">
        <f t="shared" si="5"/>
        <v>7.1445269244558016</v>
      </c>
      <c r="K16" s="9">
        <f t="shared" si="1"/>
        <v>7.6941059186447101</v>
      </c>
      <c r="L16" s="2">
        <f t="shared" si="2"/>
        <v>-0.95839929323941675</v>
      </c>
      <c r="M16" s="5">
        <f t="shared" si="3"/>
        <v>-0.43750113096572996</v>
      </c>
      <c r="N16" s="3">
        <f t="shared" si="6"/>
        <v>0.50062764638514923</v>
      </c>
      <c r="O16" s="3">
        <f t="shared" si="8"/>
        <v>28.683851245436855</v>
      </c>
      <c r="P16" s="4">
        <f t="shared" si="7"/>
        <v>7.7282621346851617</v>
      </c>
      <c r="R16" s="2"/>
    </row>
    <row r="17" spans="2:18" x14ac:dyDescent="0.25">
      <c r="B17" s="12"/>
      <c r="C17" s="11">
        <f>DEGREES(C16)</f>
        <v>29.995356937287358</v>
      </c>
      <c r="D17" t="s">
        <v>8</v>
      </c>
      <c r="G17" s="33">
        <v>15</v>
      </c>
      <c r="H17" s="15">
        <f t="shared" si="4"/>
        <v>13.329076740812129</v>
      </c>
      <c r="I17" s="15">
        <f t="shared" si="0"/>
        <v>14.281153650870138</v>
      </c>
      <c r="J17" s="15">
        <f t="shared" si="5"/>
        <v>7.6941059186447101</v>
      </c>
      <c r="K17" s="15">
        <f>C11</f>
        <v>8</v>
      </c>
      <c r="L17" s="15">
        <f t="shared" si="2"/>
        <v>-0.43750113096572996</v>
      </c>
      <c r="M17" s="15">
        <f t="shared" si="3"/>
        <v>0.20288594725873033</v>
      </c>
      <c r="N17" s="15">
        <f t="shared" si="6"/>
        <v>0.59211362570298243</v>
      </c>
      <c r="O17" s="15">
        <f t="shared" si="8"/>
        <v>33.925611744969835</v>
      </c>
      <c r="P17" s="15">
        <f>((C11-C24)+(J17-L17))*(B24-H17)/2+((C11-C24)+(K17-M17))*(I17-B24)/2</f>
        <v>7.6549163300782723</v>
      </c>
      <c r="R17" s="2"/>
    </row>
    <row r="18" spans="2:18" x14ac:dyDescent="0.25">
      <c r="B18" t="s">
        <v>5</v>
      </c>
      <c r="C18" s="23">
        <f>+SQRT(E5^2-(C11-C5)^2)+B5</f>
        <v>19.041538201160179</v>
      </c>
      <c r="D18" t="s">
        <v>7</v>
      </c>
      <c r="G18" s="1">
        <v>16</v>
      </c>
      <c r="H18" s="6">
        <f t="shared" si="4"/>
        <v>14.281153650870138</v>
      </c>
      <c r="I18" s="6">
        <f t="shared" si="0"/>
        <v>15.233230560928147</v>
      </c>
      <c r="J18" s="9">
        <f>C$12</f>
        <v>8</v>
      </c>
      <c r="K18" s="9">
        <f>$C$12</f>
        <v>8</v>
      </c>
      <c r="L18" s="2">
        <f t="shared" si="2"/>
        <v>0.20288594725873033</v>
      </c>
      <c r="M18" s="5">
        <f t="shared" si="3"/>
        <v>0.98819902679831806</v>
      </c>
      <c r="N18" s="3">
        <f t="shared" si="6"/>
        <v>0.68970606035964444</v>
      </c>
      <c r="O18" s="7">
        <f t="shared" si="8"/>
        <v>39.517246363202837</v>
      </c>
      <c r="P18" s="4">
        <f>((K18-M18)+(J18-L18))*$C$20/2</f>
        <v>7.0496130296056929</v>
      </c>
      <c r="R18" s="2"/>
    </row>
    <row r="19" spans="2:18" x14ac:dyDescent="0.25">
      <c r="C19" s="4"/>
      <c r="G19" s="1">
        <v>17</v>
      </c>
      <c r="H19" s="6">
        <f t="shared" si="4"/>
        <v>15.233230560928147</v>
      </c>
      <c r="I19" s="6">
        <f t="shared" si="0"/>
        <v>16.185307470986157</v>
      </c>
      <c r="J19" s="9">
        <f t="shared" ref="J19:J22" si="9">C$12</f>
        <v>8</v>
      </c>
      <c r="K19" s="9">
        <f t="shared" ref="K19:K22" si="10">$C$12</f>
        <v>8</v>
      </c>
      <c r="L19" s="2">
        <f t="shared" si="2"/>
        <v>0.98819902679831806</v>
      </c>
      <c r="M19" s="5">
        <f t="shared" si="3"/>
        <v>1.960797992745432</v>
      </c>
      <c r="N19" s="3">
        <f t="shared" si="6"/>
        <v>0.79606036292561366</v>
      </c>
      <c r="O19" s="7">
        <f t="shared" si="8"/>
        <v>45.610899033290252</v>
      </c>
      <c r="P19" s="4">
        <f t="shared" ref="P19:P21" si="11">((K19-M19)+(J19-L19))*$C$20/2</f>
        <v>6.2127792953953263</v>
      </c>
      <c r="R19" s="2"/>
    </row>
    <row r="20" spans="2:18" x14ac:dyDescent="0.25">
      <c r="B20" t="s">
        <v>6</v>
      </c>
      <c r="C20" s="2">
        <f>(C18)/C15</f>
        <v>0.95207691005800898</v>
      </c>
      <c r="D20" t="s">
        <v>7</v>
      </c>
      <c r="G20" s="1">
        <v>18</v>
      </c>
      <c r="H20" s="6">
        <f t="shared" si="4"/>
        <v>16.185307470986157</v>
      </c>
      <c r="I20" s="6">
        <f t="shared" si="0"/>
        <v>17.137384381044164</v>
      </c>
      <c r="J20" s="9">
        <f t="shared" si="9"/>
        <v>8</v>
      </c>
      <c r="K20" s="9">
        <f t="shared" si="10"/>
        <v>8</v>
      </c>
      <c r="L20" s="9">
        <f t="shared" si="2"/>
        <v>1.960797992745432</v>
      </c>
      <c r="M20" s="5">
        <f t="shared" si="3"/>
        <v>3.2005823660432657</v>
      </c>
      <c r="N20" s="3">
        <f t="shared" si="6"/>
        <v>0.91591370957558904</v>
      </c>
      <c r="O20" s="7">
        <f t="shared" si="8"/>
        <v>52.477989956852269</v>
      </c>
      <c r="P20" s="4">
        <f t="shared" si="11"/>
        <v>5.1595997486492511</v>
      </c>
      <c r="R20" s="2"/>
    </row>
    <row r="21" spans="2:18" x14ac:dyDescent="0.25">
      <c r="G21" s="1">
        <v>19</v>
      </c>
      <c r="H21" s="6">
        <f t="shared" si="4"/>
        <v>17.137384381044164</v>
      </c>
      <c r="I21" s="6">
        <f t="shared" si="0"/>
        <v>18.089461291102172</v>
      </c>
      <c r="J21" s="9">
        <f t="shared" si="9"/>
        <v>8</v>
      </c>
      <c r="K21" s="9">
        <f t="shared" si="10"/>
        <v>8</v>
      </c>
      <c r="L21" s="6">
        <f t="shared" si="2"/>
        <v>3.200582366043264</v>
      </c>
      <c r="M21" s="5">
        <f t="shared" si="3"/>
        <v>4.8987755858866073</v>
      </c>
      <c r="N21" s="3">
        <f t="shared" si="6"/>
        <v>1.059820092273362</v>
      </c>
      <c r="O21" s="7">
        <f t="shared" si="8"/>
        <v>60.723218330429113</v>
      </c>
      <c r="P21" s="4">
        <f t="shared" si="11"/>
        <v>3.7610094343004938</v>
      </c>
      <c r="R21" s="2"/>
    </row>
    <row r="22" spans="2:18" x14ac:dyDescent="0.25">
      <c r="B22" t="s">
        <v>31</v>
      </c>
      <c r="G22" s="1">
        <v>20</v>
      </c>
      <c r="H22" s="6">
        <f t="shared" si="4"/>
        <v>18.089461291102172</v>
      </c>
      <c r="I22" s="6">
        <f t="shared" si="0"/>
        <v>19.041538201160179</v>
      </c>
      <c r="J22" s="9">
        <f t="shared" si="9"/>
        <v>8</v>
      </c>
      <c r="K22" s="9">
        <f t="shared" si="10"/>
        <v>8</v>
      </c>
      <c r="L22" s="6">
        <f t="shared" si="2"/>
        <v>4.8987755858866056</v>
      </c>
      <c r="M22" s="5">
        <f t="shared" si="3"/>
        <v>7.9999999999999858</v>
      </c>
      <c r="N22" s="3">
        <f t="shared" si="6"/>
        <v>1.2729296515705473</v>
      </c>
      <c r="O22" s="7">
        <f t="shared" si="8"/>
        <v>72.933496652050778</v>
      </c>
      <c r="P22" s="4">
        <f>((K22-M22)+(J22-L22))*$C$20/2</f>
        <v>1.4763020787927768</v>
      </c>
      <c r="R22" s="2"/>
    </row>
    <row r="23" spans="2:18" ht="18" x14ac:dyDescent="0.35">
      <c r="B23" s="16" t="s">
        <v>28</v>
      </c>
      <c r="C23" s="16" t="s">
        <v>29</v>
      </c>
      <c r="H23" s="1"/>
      <c r="I23" s="1"/>
      <c r="J23" s="1"/>
      <c r="K23" s="1"/>
      <c r="L23" s="17"/>
      <c r="M23" s="17"/>
      <c r="N23" s="18"/>
      <c r="O23" s="18"/>
      <c r="P23" s="1"/>
      <c r="Q23" s="5"/>
    </row>
    <row r="24" spans="2:18" x14ac:dyDescent="0.25">
      <c r="B24" s="24">
        <f>B11</f>
        <v>13.859</v>
      </c>
      <c r="C24" s="24">
        <f>$C$5-SQRT($E$5^2-(B24-$B$5)^2)</f>
        <v>-9.7166000913324169E-2</v>
      </c>
      <c r="D24" t="s">
        <v>7</v>
      </c>
      <c r="K24" s="14"/>
      <c r="L24" s="19"/>
      <c r="M24" s="19"/>
      <c r="N24" s="20"/>
      <c r="O24" s="20"/>
      <c r="P24" s="14"/>
      <c r="Q24" s="1"/>
    </row>
    <row r="25" spans="2:18" x14ac:dyDescent="0.25">
      <c r="D25" s="14"/>
      <c r="L25" s="17"/>
      <c r="M25" s="17"/>
      <c r="N25" s="14"/>
      <c r="O25" s="14"/>
      <c r="P25" s="14"/>
      <c r="Q25" s="1"/>
    </row>
    <row r="26" spans="2:18" x14ac:dyDescent="0.25">
      <c r="K26" s="14"/>
      <c r="L26" s="19"/>
      <c r="M26" s="19"/>
      <c r="N26" s="14"/>
      <c r="O26" s="14"/>
      <c r="P26" s="14"/>
      <c r="Q26" s="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2019-03-11T07:50:35Z</dcterms:modified>
</cp:coreProperties>
</file>